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arkseavert/Library/CloudStorage/Box-Box/OSU Folder/Cost of Production/Wheat/"/>
    </mc:Choice>
  </mc:AlternateContent>
  <xr:revisionPtr revIDLastSave="0" documentId="8_{8BDBEDD6-0A00-D647-B54C-02C27035D5A1}" xr6:coauthVersionLast="47" xr6:coauthVersionMax="47" xr10:uidLastSave="{00000000-0000-0000-0000-000000000000}"/>
  <bookViews>
    <workbookView xWindow="0" yWindow="500" windowWidth="33600" windowHeight="18800" tabRatio="882" xr2:uid="{00000000-000D-0000-FFFF-FFFF00000000}"/>
  </bookViews>
  <sheets>
    <sheet name="TABLE 1" sheetId="22" r:id="rId1"/>
    <sheet name="TABLE 5" sheetId="23" r:id="rId2"/>
    <sheet name="TABLE 6" sheetId="2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23" l="1"/>
  <c r="A9" i="23" s="1"/>
  <c r="A10" i="23" s="1"/>
  <c r="A11" i="23" s="1"/>
  <c r="A11" i="24" s="1"/>
  <c r="E4" i="23"/>
  <c r="F4" i="23" s="1"/>
  <c r="E4" i="24" l="1"/>
  <c r="F4" i="24" s="1"/>
  <c r="G4" i="24" s="1"/>
  <c r="H4" i="24" s="1"/>
  <c r="A9" i="24"/>
  <c r="A8" i="24"/>
  <c r="A10" i="24"/>
  <c r="G4" i="23"/>
  <c r="A7" i="23"/>
  <c r="D4" i="23"/>
  <c r="D4" i="24" l="1"/>
  <c r="A6" i="23"/>
  <c r="A7" i="24"/>
  <c r="H4" i="23"/>
  <c r="C4" i="23"/>
  <c r="A5" i="23" l="1"/>
  <c r="A6" i="24"/>
  <c r="C4" i="24"/>
  <c r="B4" i="23"/>
  <c r="B4" i="24" l="1"/>
  <c r="A5" i="24"/>
  <c r="F22" i="22" l="1"/>
  <c r="G22" i="22"/>
  <c r="H22" i="22" s="1"/>
  <c r="G21" i="22"/>
  <c r="H21" i="22" s="1"/>
  <c r="G28" i="22"/>
  <c r="H28" i="22" s="1"/>
  <c r="G29" i="22"/>
  <c r="E9" i="22"/>
  <c r="D9" i="22"/>
  <c r="G9" i="22" s="1"/>
  <c r="H9" i="22" s="1"/>
  <c r="F16" i="22"/>
  <c r="F13" i="22"/>
  <c r="G13" i="22" s="1"/>
  <c r="H13" i="22" s="1"/>
  <c r="E16" i="22"/>
  <c r="E10" i="22"/>
  <c r="D16" i="22"/>
  <c r="D10" i="22"/>
  <c r="H40" i="22"/>
  <c r="G4" i="22"/>
  <c r="H4" i="22" s="1"/>
  <c r="F10" i="22"/>
  <c r="G20" i="22"/>
  <c r="H20" i="22" s="1"/>
  <c r="G27" i="22"/>
  <c r="H27" i="22" s="1"/>
  <c r="G35" i="22"/>
  <c r="H34" i="22"/>
  <c r="H35" i="22" s="1"/>
  <c r="H41" i="22"/>
  <c r="G10" i="22" l="1"/>
  <c r="H10" i="22" s="1"/>
  <c r="G16" i="22"/>
  <c r="H16" i="22" s="1"/>
  <c r="E30" i="22"/>
  <c r="D30" i="22"/>
  <c r="G5" i="22"/>
  <c r="H29" i="22" l="1"/>
  <c r="H5" i="22"/>
  <c r="H30" i="22" l="1"/>
  <c r="H37" i="22" s="1"/>
  <c r="F30" i="22"/>
  <c r="G30" i="22"/>
  <c r="G43" i="22"/>
  <c r="G44" i="22" s="1"/>
  <c r="H42" i="22"/>
  <c r="H43" i="22" s="1"/>
  <c r="H44" i="22" s="1"/>
  <c r="E10" i="23" l="1"/>
  <c r="F11" i="23"/>
  <c r="F9" i="23"/>
  <c r="E9" i="23"/>
  <c r="F10" i="23"/>
  <c r="E8" i="23"/>
  <c r="E11" i="23"/>
  <c r="F8" i="23"/>
  <c r="G7" i="23"/>
  <c r="D11" i="23"/>
  <c r="E7" i="23"/>
  <c r="G11" i="23"/>
  <c r="D7" i="23"/>
  <c r="G10" i="23"/>
  <c r="G9" i="23"/>
  <c r="D8" i="23"/>
  <c r="F7" i="23"/>
  <c r="G8" i="23"/>
  <c r="D9" i="23"/>
  <c r="D10" i="23"/>
  <c r="C8" i="23"/>
  <c r="H7" i="23"/>
  <c r="D6" i="23"/>
  <c r="C7" i="23"/>
  <c r="H6" i="23"/>
  <c r="F6" i="23"/>
  <c r="C6" i="23"/>
  <c r="G6" i="23"/>
  <c r="E6" i="23"/>
  <c r="H11" i="23"/>
  <c r="C11" i="23"/>
  <c r="H10" i="23"/>
  <c r="C10" i="23"/>
  <c r="H9" i="23"/>
  <c r="H8" i="23"/>
  <c r="C9" i="23"/>
  <c r="F5" i="23"/>
  <c r="B10" i="23"/>
  <c r="C5" i="23"/>
  <c r="G5" i="23"/>
  <c r="B6" i="23"/>
  <c r="H5" i="23"/>
  <c r="D5" i="23"/>
  <c r="B11" i="23"/>
  <c r="B9" i="23"/>
  <c r="B8" i="23"/>
  <c r="B7" i="23"/>
  <c r="E5" i="23"/>
  <c r="B5" i="23"/>
  <c r="H31" i="22"/>
  <c r="H46" i="22"/>
  <c r="H47" i="22" s="1"/>
  <c r="G37" i="22"/>
  <c r="G46" i="22"/>
  <c r="G31" i="22"/>
  <c r="F11" i="24" l="1"/>
  <c r="E11" i="24"/>
  <c r="D10" i="24"/>
  <c r="G9" i="24"/>
  <c r="E10" i="24"/>
  <c r="D9" i="24"/>
  <c r="F8" i="24"/>
  <c r="F10" i="24"/>
  <c r="E8" i="24"/>
  <c r="D11" i="24"/>
  <c r="G10" i="24"/>
  <c r="F9" i="24"/>
  <c r="E9" i="24"/>
  <c r="D8" i="24"/>
  <c r="G8" i="24"/>
  <c r="G11" i="24"/>
  <c r="D7" i="24"/>
  <c r="H10" i="24"/>
  <c r="C7" i="24"/>
  <c r="H9" i="24"/>
  <c r="C10" i="24"/>
  <c r="H8" i="24"/>
  <c r="C11" i="24"/>
  <c r="H7" i="24"/>
  <c r="C8" i="24"/>
  <c r="F7" i="24"/>
  <c r="E7" i="24"/>
  <c r="G7" i="24"/>
  <c r="H11" i="24"/>
  <c r="C9" i="24"/>
  <c r="H6" i="24"/>
  <c r="B10" i="24"/>
  <c r="B9" i="24"/>
  <c r="B8" i="24"/>
  <c r="F6" i="24"/>
  <c r="B7" i="24"/>
  <c r="C6" i="24"/>
  <c r="E6" i="24"/>
  <c r="B6" i="24"/>
  <c r="D6" i="24"/>
  <c r="G6" i="24"/>
  <c r="B11" i="24"/>
  <c r="F5" i="24"/>
  <c r="E5" i="24"/>
  <c r="G5" i="24"/>
  <c r="D5" i="24"/>
  <c r="H5" i="24"/>
  <c r="C5" i="24"/>
  <c r="B5" i="24"/>
  <c r="G47" i="22"/>
</calcChain>
</file>

<file path=xl/sharedStrings.xml><?xml version="1.0" encoding="utf-8"?>
<sst xmlns="http://schemas.openxmlformats.org/spreadsheetml/2006/main" count="90" uniqueCount="61">
  <si>
    <t xml:space="preserve">    Pickup, truck &amp; ATV repairs, fuel &amp; lube</t>
  </si>
  <si>
    <t xml:space="preserve">      Chemicals </t>
  </si>
  <si>
    <t xml:space="preserve">    Machinery and equipment - depreciation &amp; interest</t>
  </si>
  <si>
    <t xml:space="preserve">       ---------------------------------------------- Bushels per Acre -----------------------------------------   </t>
  </si>
  <si>
    <t>Fallow establishment &amp; maintenance</t>
  </si>
  <si>
    <t xml:space="preserve">    Drill seed</t>
  </si>
  <si>
    <t>Table 5. Estimated Per Acre Returns Over Cash Costs at Varying Yields and Prices.</t>
  </si>
  <si>
    <t xml:space="preserve">      Wheat commission   </t>
  </si>
  <si>
    <t>Price/Bu</t>
  </si>
  <si>
    <t>appl.</t>
  </si>
  <si>
    <t>/acre</t>
  </si>
  <si>
    <t>/bu</t>
  </si>
  <si>
    <r>
      <t xml:space="preserve">Total </t>
    </r>
    <r>
      <rPr>
        <b/>
        <sz val="10"/>
        <rFont val="Times New Roman"/>
        <family val="1"/>
      </rPr>
      <t>variable</t>
    </r>
    <r>
      <rPr>
        <sz val="10"/>
        <rFont val="Times New Roman"/>
        <family val="1"/>
      </rPr>
      <t xml:space="preserve"> costs</t>
    </r>
  </si>
  <si>
    <t>FIXED NON-CASH COSTS</t>
  </si>
  <si>
    <r>
      <t xml:space="preserve">Total </t>
    </r>
    <r>
      <rPr>
        <b/>
        <sz val="10"/>
        <rFont val="Times New Roman"/>
        <family val="1"/>
      </rPr>
      <t>fixed cash</t>
    </r>
    <r>
      <rPr>
        <sz val="10"/>
        <rFont val="Times New Roman"/>
        <family val="1"/>
      </rPr>
      <t xml:space="preserve"> costs</t>
    </r>
  </si>
  <si>
    <r>
      <t xml:space="preserve">Total </t>
    </r>
    <r>
      <rPr>
        <b/>
        <sz val="10"/>
        <rFont val="Times New Roman"/>
        <family val="1"/>
      </rPr>
      <t>non-cash</t>
    </r>
    <r>
      <rPr>
        <sz val="10"/>
        <rFont val="Times New Roman"/>
        <family val="1"/>
      </rPr>
      <t xml:space="preserve"> costs</t>
    </r>
  </si>
  <si>
    <r>
      <t xml:space="preserve">Total </t>
    </r>
    <r>
      <rPr>
        <b/>
        <sz val="10"/>
        <rFont val="Times New Roman"/>
        <family val="1"/>
      </rPr>
      <t>fixed</t>
    </r>
    <r>
      <rPr>
        <sz val="10"/>
        <rFont val="Times New Roman"/>
        <family val="1"/>
      </rPr>
      <t xml:space="preserve"> costs</t>
    </r>
  </si>
  <si>
    <t>Total of all costs per acre</t>
  </si>
  <si>
    <t>Net projected returns</t>
  </si>
  <si>
    <r>
      <t xml:space="preserve">Total </t>
    </r>
    <r>
      <rPr>
        <b/>
        <sz val="10"/>
        <rFont val="Times New Roman"/>
        <family val="1"/>
      </rPr>
      <t xml:space="preserve">gross income </t>
    </r>
    <r>
      <rPr>
        <sz val="10"/>
        <rFont val="Times New Roman"/>
        <family val="1"/>
      </rPr>
      <t>minus</t>
    </r>
    <r>
      <rPr>
        <b/>
        <sz val="10"/>
        <rFont val="Times New Roman"/>
        <family val="1"/>
      </rPr>
      <t xml:space="preserve"> variable</t>
    </r>
    <r>
      <rPr>
        <sz val="10"/>
        <rFont val="Times New Roman"/>
        <family val="1"/>
      </rPr>
      <t xml:space="preserve"> costs</t>
    </r>
  </si>
  <si>
    <t/>
  </si>
  <si>
    <t>Total</t>
  </si>
  <si>
    <t>Winter Wheat</t>
  </si>
  <si>
    <t>Price/Bushel</t>
  </si>
  <si>
    <t>Table 6. Estimated Per Acre Returns Over Total Costs at Varying Yields and Prices.</t>
  </si>
  <si>
    <t>VARIABLE CASH COSTS</t>
  </si>
  <si>
    <t>Description</t>
  </si>
  <si>
    <r>
      <t xml:space="preserve">Total </t>
    </r>
    <r>
      <rPr>
        <b/>
        <sz val="10"/>
        <rFont val="Times New Roman"/>
        <family val="1"/>
      </rPr>
      <t>gross</t>
    </r>
    <r>
      <rPr>
        <sz val="10"/>
        <rFont val="Times New Roman"/>
        <family val="1"/>
      </rPr>
      <t xml:space="preserve"> income</t>
    </r>
  </si>
  <si>
    <t>bushels</t>
  </si>
  <si>
    <r>
      <t xml:space="preserve">Total </t>
    </r>
    <r>
      <rPr>
        <b/>
        <sz val="10"/>
        <rFont val="Times New Roman"/>
        <family val="1"/>
      </rPr>
      <t xml:space="preserve">gross income </t>
    </r>
    <r>
      <rPr>
        <sz val="10"/>
        <rFont val="Times New Roman"/>
        <family val="1"/>
      </rPr>
      <t>minus</t>
    </r>
    <r>
      <rPr>
        <b/>
        <sz val="10"/>
        <rFont val="Times New Roman"/>
        <family val="1"/>
      </rPr>
      <t xml:space="preserve"> variable</t>
    </r>
    <r>
      <rPr>
        <sz val="10"/>
        <rFont val="Times New Roman"/>
        <family val="1"/>
      </rPr>
      <t xml:space="preserve"> plus </t>
    </r>
    <r>
      <rPr>
        <b/>
        <sz val="10"/>
        <rFont val="Times New Roman"/>
        <family val="1"/>
      </rPr>
      <t>fixed cash</t>
    </r>
    <r>
      <rPr>
        <sz val="10"/>
        <rFont val="Times New Roman"/>
        <family val="1"/>
      </rPr>
      <t xml:space="preserve"> costs</t>
    </r>
  </si>
  <si>
    <t xml:space="preserve">    Pickup, truck &amp; ATV - depreciation &amp; interest</t>
  </si>
  <si>
    <t xml:space="preserve">    Land interest charge</t>
  </si>
  <si>
    <t xml:space="preserve">    Hauling grain</t>
  </si>
  <si>
    <t xml:space="preserve">    Herbicides</t>
  </si>
  <si>
    <t xml:space="preserve">    Combine</t>
  </si>
  <si>
    <t xml:space="preserve">    Marketing</t>
  </si>
  <si>
    <t xml:space="preserve">    Miscellaneous</t>
  </si>
  <si>
    <t xml:space="preserve">    Interest: operating capital</t>
  </si>
  <si>
    <t>Machinery</t>
  </si>
  <si>
    <t>Materials</t>
  </si>
  <si>
    <t>Cost/Bu</t>
  </si>
  <si>
    <t>Crop Production</t>
  </si>
  <si>
    <t>GROSS INCOME</t>
  </si>
  <si>
    <t>Quantity</t>
  </si>
  <si>
    <t>Unit</t>
  </si>
  <si>
    <t>$/Unit</t>
  </si>
  <si>
    <t>Labor</t>
  </si>
  <si>
    <t>Harvesting Operations</t>
  </si>
  <si>
    <t>Other Charges</t>
  </si>
  <si>
    <t>FIXED CASH COSTS</t>
  </si>
  <si>
    <t xml:space="preserve">  acre</t>
  </si>
  <si>
    <t xml:space="preserve">    Rotary mower</t>
  </si>
  <si>
    <t xml:space="preserve">      Storage    </t>
  </si>
  <si>
    <t xml:space="preserve">      Transportation   </t>
  </si>
  <si>
    <t>Table 1. Winter Wheat After Fallow Rotation, Direct Seed, 10 to 14-inch Precipitation Zone, $/acre economic costs and returns.</t>
  </si>
  <si>
    <t>/acre/appl.</t>
  </si>
  <si>
    <t xml:space="preserve">      Nutrient Program                       </t>
  </si>
  <si>
    <t xml:space="preserve">      Seed, standard seed treatment included</t>
  </si>
  <si>
    <t xml:space="preserve">      Fungicides, custom applicator</t>
  </si>
  <si>
    <r>
      <t>1</t>
    </r>
    <r>
      <rPr>
        <sz val="10"/>
        <rFont val="Times New Roman"/>
        <family val="1"/>
      </rPr>
      <t>Hail, Wind, and Fire ($2.80/acre) &amp; 80% Crop Revenue Coverage at ($6.73/acre).</t>
    </r>
  </si>
  <si>
    <r>
      <t xml:space="preserve">    Insurance - Hail, Wind, Fire, and Crop Revenue Coverage</t>
    </r>
    <r>
      <rPr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</si>
</sst>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_);_(* \(#,##0.0000\);_(* &quot;-&quot;??_);_(@_)"/>
    <numFmt numFmtId="167" formatCode="_(&quot;$&quot;* #,##0.000_);_(&quot;$&quot;* \(#,##0.000\);_(&quot;$&quot;* &quot;-&quot;??_);_(@_)"/>
  </numFmts>
  <fonts count="31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648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7" applyNumberFormat="0" applyAlignment="0" applyProtection="0"/>
    <xf numFmtId="0" fontId="16" fillId="19" borderId="8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7" applyNumberFormat="0" applyAlignment="0" applyProtection="0"/>
    <xf numFmtId="0" fontId="23" fillId="0" borderId="12" applyNumberFormat="0" applyFill="0" applyAlignment="0" applyProtection="0"/>
    <xf numFmtId="0" fontId="24" fillId="9" borderId="0" applyNumberFormat="0" applyBorder="0" applyAlignment="0" applyProtection="0"/>
    <xf numFmtId="0" fontId="1" fillId="6" borderId="13" applyNumberFormat="0" applyFont="0" applyAlignment="0" applyProtection="0"/>
    <xf numFmtId="0" fontId="25" fillId="18" borderId="14" applyNumberFormat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43" fontId="3" fillId="0" borderId="0" xfId="28" applyFont="1" applyAlignment="1">
      <alignment vertical="center"/>
    </xf>
    <xf numFmtId="43" fontId="4" fillId="0" borderId="0" xfId="28" applyFont="1" applyAlignment="1">
      <alignment vertical="center"/>
    </xf>
    <xf numFmtId="43" fontId="5" fillId="0" borderId="0" xfId="28" applyFont="1" applyAlignment="1">
      <alignment vertical="center"/>
    </xf>
    <xf numFmtId="43" fontId="3" fillId="0" borderId="0" xfId="28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66" fontId="6" fillId="0" borderId="0" xfId="28" applyNumberFormat="1" applyFont="1" applyAlignment="1">
      <alignment horizontal="center" vertical="center"/>
    </xf>
    <xf numFmtId="166" fontId="3" fillId="0" borderId="0" xfId="28" applyNumberFormat="1" applyFont="1" applyAlignment="1">
      <alignment vertical="center"/>
    </xf>
    <xf numFmtId="43" fontId="7" fillId="0" borderId="0" xfId="28" applyFont="1" applyBorder="1" applyAlignment="1">
      <alignment vertical="center"/>
    </xf>
    <xf numFmtId="39" fontId="3" fillId="2" borderId="0" xfId="0" applyNumberFormat="1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quotePrefix="1" applyFont="1" applyFill="1" applyAlignment="1">
      <alignment vertical="center"/>
    </xf>
    <xf numFmtId="39" fontId="3" fillId="2" borderId="0" xfId="0" applyNumberFormat="1" applyFont="1" applyFill="1" applyAlignment="1">
      <alignment horizontal="left" vertical="center"/>
    </xf>
    <xf numFmtId="39" fontId="3" fillId="2" borderId="0" xfId="28" applyNumberFormat="1" applyFont="1" applyFill="1" applyAlignment="1">
      <alignment vertical="center"/>
    </xf>
    <xf numFmtId="39" fontId="8" fillId="2" borderId="0" xfId="0" quotePrefix="1" applyNumberFormat="1" applyFont="1" applyFill="1" applyAlignment="1">
      <alignment vertical="center"/>
    </xf>
    <xf numFmtId="39" fontId="3" fillId="2" borderId="0" xfId="0" quotePrefix="1" applyNumberFormat="1" applyFont="1" applyFill="1" applyAlignment="1">
      <alignment horizontal="left" vertical="center"/>
    </xf>
    <xf numFmtId="39" fontId="4" fillId="2" borderId="0" xfId="28" applyNumberFormat="1" applyFont="1" applyFill="1" applyAlignment="1">
      <alignment horizontal="left" vertical="center"/>
    </xf>
    <xf numFmtId="39" fontId="4" fillId="2" borderId="0" xfId="0" applyNumberFormat="1" applyFont="1" applyFill="1" applyAlignment="1">
      <alignment vertical="center"/>
    </xf>
    <xf numFmtId="39" fontId="4" fillId="2" borderId="0" xfId="28" applyNumberFormat="1" applyFont="1" applyFill="1" applyAlignment="1">
      <alignment vertical="center"/>
    </xf>
    <xf numFmtId="39" fontId="6" fillId="2" borderId="0" xfId="28" applyNumberFormat="1" applyFont="1" applyFill="1" applyAlignment="1">
      <alignment horizontal="right" vertical="center"/>
    </xf>
    <xf numFmtId="39" fontId="3" fillId="2" borderId="0" xfId="0" applyNumberFormat="1" applyFont="1" applyFill="1" applyAlignment="1">
      <alignment horizontal="right" vertical="center"/>
    </xf>
    <xf numFmtId="7" fontId="4" fillId="2" borderId="0" xfId="28" applyNumberFormat="1" applyFont="1" applyFill="1" applyAlignment="1">
      <alignment vertical="center"/>
    </xf>
    <xf numFmtId="39" fontId="3" fillId="2" borderId="0" xfId="28" applyNumberFormat="1" applyFont="1" applyFill="1" applyBorder="1" applyAlignment="1">
      <alignment vertical="center"/>
    </xf>
    <xf numFmtId="7" fontId="4" fillId="2" borderId="0" xfId="28" applyNumberFormat="1" applyFont="1" applyFill="1" applyBorder="1" applyAlignment="1">
      <alignment vertical="center"/>
    </xf>
    <xf numFmtId="39" fontId="4" fillId="2" borderId="2" xfId="28" applyNumberFormat="1" applyFont="1" applyFill="1" applyBorder="1" applyAlignment="1">
      <alignment horizontal="right" vertical="center"/>
    </xf>
    <xf numFmtId="39" fontId="4" fillId="2" borderId="2" xfId="0" applyNumberFormat="1" applyFont="1" applyFill="1" applyBorder="1" applyAlignment="1">
      <alignment horizontal="right" vertical="center"/>
    </xf>
    <xf numFmtId="39" fontId="3" fillId="2" borderId="0" xfId="28" applyNumberFormat="1" applyFont="1" applyFill="1" applyAlignment="1">
      <alignment horizontal="right" vertical="center"/>
    </xf>
    <xf numFmtId="39" fontId="3" fillId="2" borderId="0" xfId="0" quotePrefix="1" applyNumberFormat="1" applyFont="1" applyFill="1" applyAlignment="1">
      <alignment vertical="center"/>
    </xf>
    <xf numFmtId="39" fontId="4" fillId="2" borderId="2" xfId="0" applyNumberFormat="1" applyFont="1" applyFill="1" applyBorder="1" applyAlignment="1">
      <alignment vertical="center"/>
    </xf>
    <xf numFmtId="39" fontId="3" fillId="2" borderId="2" xfId="28" applyNumberFormat="1" applyFont="1" applyFill="1" applyBorder="1" applyAlignment="1">
      <alignment vertical="center"/>
    </xf>
    <xf numFmtId="39" fontId="3" fillId="2" borderId="2" xfId="0" applyNumberFormat="1" applyFont="1" applyFill="1" applyBorder="1" applyAlignment="1">
      <alignment vertical="center"/>
    </xf>
    <xf numFmtId="7" fontId="3" fillId="2" borderId="0" xfId="29" applyNumberFormat="1" applyFont="1" applyFill="1" applyBorder="1" applyAlignment="1">
      <alignment horizontal="right" vertical="center"/>
    </xf>
    <xf numFmtId="7" fontId="5" fillId="2" borderId="0" xfId="29" applyNumberFormat="1" applyFont="1" applyFill="1" applyBorder="1" applyAlignment="1">
      <alignment horizontal="right" vertical="center"/>
    </xf>
    <xf numFmtId="39" fontId="6" fillId="2" borderId="0" xfId="0" applyNumberFormat="1" applyFont="1" applyFill="1" applyAlignment="1">
      <alignment vertical="center"/>
    </xf>
    <xf numFmtId="39" fontId="6" fillId="2" borderId="0" xfId="28" applyNumberFormat="1" applyFont="1" applyFill="1" applyBorder="1" applyAlignment="1">
      <alignment horizontal="right" vertical="center"/>
    </xf>
    <xf numFmtId="39" fontId="6" fillId="2" borderId="0" xfId="28" applyNumberFormat="1" applyFont="1" applyFill="1" applyAlignment="1">
      <alignment vertical="center"/>
    </xf>
    <xf numFmtId="43" fontId="4" fillId="2" borderId="0" xfId="28" applyFont="1" applyFill="1" applyAlignment="1">
      <alignment vertical="center"/>
    </xf>
    <xf numFmtId="7" fontId="4" fillId="2" borderId="0" xfId="0" applyNumberFormat="1" applyFont="1" applyFill="1" applyAlignment="1">
      <alignment vertical="center"/>
    </xf>
    <xf numFmtId="43" fontId="10" fillId="2" borderId="2" xfId="0" applyNumberFormat="1" applyFont="1" applyFill="1" applyBorder="1" applyAlignment="1">
      <alignment vertical="center"/>
    </xf>
    <xf numFmtId="7" fontId="10" fillId="2" borderId="2" xfId="28" applyNumberFormat="1" applyFont="1" applyFill="1" applyBorder="1" applyAlignment="1">
      <alignment vertical="center"/>
    </xf>
    <xf numFmtId="39" fontId="3" fillId="3" borderId="0" xfId="0" applyNumberFormat="1" applyFont="1" applyFill="1" applyAlignment="1">
      <alignment vertical="center"/>
    </xf>
    <xf numFmtId="0" fontId="3" fillId="20" borderId="0" xfId="0" applyFont="1" applyFill="1" applyAlignment="1">
      <alignment vertical="center"/>
    </xf>
    <xf numFmtId="164" fontId="4" fillId="20" borderId="3" xfId="28" applyNumberFormat="1" applyFont="1" applyFill="1" applyBorder="1" applyAlignment="1">
      <alignment horizontal="center" vertical="center"/>
    </xf>
    <xf numFmtId="165" fontId="3" fillId="20" borderId="0" xfId="29" applyNumberFormat="1" applyFont="1" applyFill="1" applyAlignment="1">
      <alignment vertical="center"/>
    </xf>
    <xf numFmtId="164" fontId="3" fillId="20" borderId="0" xfId="28" applyNumberFormat="1" applyFont="1" applyFill="1" applyAlignment="1">
      <alignment vertical="center"/>
    </xf>
    <xf numFmtId="0" fontId="4" fillId="20" borderId="3" xfId="0" applyFont="1" applyFill="1" applyBorder="1" applyAlignment="1">
      <alignment horizontal="left" vertical="center"/>
    </xf>
    <xf numFmtId="0" fontId="4" fillId="20" borderId="4" xfId="0" applyFont="1" applyFill="1" applyBorder="1" applyAlignment="1">
      <alignment horizontal="right" vertical="center"/>
    </xf>
    <xf numFmtId="6" fontId="3" fillId="20" borderId="0" xfId="29" applyNumberFormat="1" applyFont="1" applyFill="1" applyAlignment="1">
      <alignment vertical="center"/>
    </xf>
    <xf numFmtId="38" fontId="3" fillId="20" borderId="0" xfId="29" applyNumberFormat="1" applyFont="1" applyFill="1" applyAlignment="1">
      <alignment vertical="center"/>
    </xf>
    <xf numFmtId="38" fontId="3" fillId="20" borderId="2" xfId="29" applyNumberFormat="1" applyFont="1" applyFill="1" applyBorder="1" applyAlignment="1">
      <alignment vertical="center"/>
    </xf>
    <xf numFmtId="7" fontId="4" fillId="20" borderId="5" xfId="29" applyNumberFormat="1" applyFont="1" applyFill="1" applyBorder="1" applyAlignment="1">
      <alignment horizontal="left" vertical="center" indent="2"/>
    </xf>
    <xf numFmtId="0" fontId="4" fillId="20" borderId="1" xfId="0" quotePrefix="1" applyFont="1" applyFill="1" applyBorder="1" applyAlignment="1">
      <alignment horizontal="left" vertical="center"/>
    </xf>
    <xf numFmtId="7" fontId="4" fillId="20" borderId="5" xfId="29" applyNumberFormat="1" applyFont="1" applyFill="1" applyBorder="1" applyAlignment="1">
      <alignment horizontal="center" vertical="center"/>
    </xf>
    <xf numFmtId="7" fontId="4" fillId="20" borderId="6" xfId="29" applyNumberFormat="1" applyFont="1" applyFill="1" applyBorder="1" applyAlignment="1">
      <alignment horizontal="center" vertical="center"/>
    </xf>
    <xf numFmtId="39" fontId="8" fillId="21" borderId="0" xfId="0" applyNumberFormat="1" applyFont="1" applyFill="1" applyAlignment="1" applyProtection="1">
      <alignment vertical="center"/>
      <protection locked="0"/>
    </xf>
    <xf numFmtId="44" fontId="8" fillId="21" borderId="0" xfId="29" applyFont="1" applyFill="1" applyBorder="1" applyAlignment="1" applyProtection="1">
      <alignment vertical="center"/>
      <protection locked="0"/>
    </xf>
    <xf numFmtId="167" fontId="8" fillId="21" borderId="0" xfId="29" applyNumberFormat="1" applyFont="1" applyFill="1" applyBorder="1" applyAlignment="1" applyProtection="1">
      <alignment vertical="center"/>
      <protection locked="0"/>
    </xf>
    <xf numFmtId="39" fontId="3" fillId="21" borderId="0" xfId="28" applyNumberFormat="1" applyFont="1" applyFill="1" applyAlignment="1" applyProtection="1">
      <alignment vertical="center"/>
      <protection locked="0"/>
    </xf>
    <xf numFmtId="39" fontId="6" fillId="21" borderId="0" xfId="28" applyNumberFormat="1" applyFont="1" applyFill="1" applyAlignment="1" applyProtection="1">
      <alignment horizontal="right" vertical="center"/>
      <protection locked="0"/>
    </xf>
    <xf numFmtId="39" fontId="6" fillId="21" borderId="0" xfId="28" applyNumberFormat="1" applyFont="1" applyFill="1" applyAlignment="1" applyProtection="1">
      <alignment vertical="center"/>
      <protection locked="0"/>
    </xf>
    <xf numFmtId="44" fontId="3" fillId="21" borderId="0" xfId="29" applyFont="1" applyFill="1" applyAlignment="1" applyProtection="1">
      <alignment horizontal="left" vertical="center" indent="2"/>
      <protection locked="0"/>
    </xf>
    <xf numFmtId="39" fontId="5" fillId="21" borderId="0" xfId="28" applyNumberFormat="1" applyFont="1" applyFill="1" applyAlignment="1" applyProtection="1">
      <alignment vertical="center"/>
      <protection locked="0"/>
    </xf>
    <xf numFmtId="164" fontId="3" fillId="21" borderId="0" xfId="28" applyNumberFormat="1" applyFont="1" applyFill="1" applyBorder="1" applyAlignment="1" applyProtection="1">
      <alignment vertical="center"/>
      <protection locked="0"/>
    </xf>
    <xf numFmtId="43" fontId="3" fillId="21" borderId="0" xfId="28" applyFont="1" applyFill="1" applyBorder="1" applyAlignment="1" applyProtection="1">
      <alignment vertical="center"/>
      <protection locked="0"/>
    </xf>
    <xf numFmtId="7" fontId="4" fillId="20" borderId="6" xfId="29" applyNumberFormat="1" applyFont="1" applyFill="1" applyBorder="1" applyAlignment="1">
      <alignment horizontal="left" vertical="center" indent="2"/>
    </xf>
    <xf numFmtId="0" fontId="4" fillId="20" borderId="3" xfId="0" quotePrefix="1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0" borderId="3" xfId="0" applyFont="1" applyFill="1" applyBorder="1" applyAlignment="1">
      <alignment horizontal="left" vertical="center"/>
    </xf>
    <xf numFmtId="0" fontId="4" fillId="20" borderId="3" xfId="0" quotePrefix="1" applyFont="1" applyFill="1" applyBorder="1" applyAlignment="1">
      <alignment horizontal="center" vertical="center"/>
    </xf>
  </cellXfs>
  <cellStyles count="64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28" builtinId="3"/>
    <cellStyle name="Currency" xfId="29" builtinId="4"/>
    <cellStyle name="Explanatory Text" xfId="30" xr:uid="{00000000-0005-0000-0000-00001D000000}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Good" xfId="31" xr:uid="{00000000-0005-0000-0000-00004C010000}"/>
    <cellStyle name="Heading 1" xfId="32" xr:uid="{00000000-0005-0000-0000-00004D010000}"/>
    <cellStyle name="Heading 2" xfId="33" xr:uid="{00000000-0005-0000-0000-00004E010000}"/>
    <cellStyle name="Heading 3" xfId="34" xr:uid="{00000000-0005-0000-0000-00004F010000}"/>
    <cellStyle name="Heading 4" xfId="35" xr:uid="{00000000-0005-0000-0000-000050010000}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Input" xfId="36" xr:uid="{00000000-0005-0000-0000-00007F020000}"/>
    <cellStyle name="Linked Cell" xfId="37" xr:uid="{00000000-0005-0000-0000-000080020000}"/>
    <cellStyle name="Neutral" xfId="38" xr:uid="{00000000-0005-0000-0000-000081020000}"/>
    <cellStyle name="Normal" xfId="0" builtinId="0"/>
    <cellStyle name="Note" xfId="39" xr:uid="{00000000-0005-0000-0000-000083020000}"/>
    <cellStyle name="Output" xfId="40" xr:uid="{00000000-0005-0000-0000-000084020000}"/>
    <cellStyle name="Title" xfId="41" xr:uid="{00000000-0005-0000-0000-000086020000}"/>
    <cellStyle name="Total" xfId="42" xr:uid="{00000000-0005-0000-0000-000087020000}"/>
    <cellStyle name="Warning Text" xfId="43" xr:uid="{00000000-0005-0000-0000-00008802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U207"/>
  <sheetViews>
    <sheetView tabSelected="1" zoomScale="180" zoomScaleNormal="180" zoomScalePageLayoutView="200" workbookViewId="0">
      <selection activeCell="A2" sqref="A2:H2"/>
    </sheetView>
  </sheetViews>
  <sheetFormatPr baseColWidth="10" defaultColWidth="8.83203125" defaultRowHeight="13" x14ac:dyDescent="0.15"/>
  <cols>
    <col min="1" max="1" width="31.83203125" customWidth="1"/>
    <col min="2" max="3" width="7.6640625" customWidth="1"/>
    <col min="4" max="4" width="9.5" customWidth="1"/>
    <col min="7" max="7" width="10.83203125" customWidth="1"/>
    <col min="8" max="8" width="9.1640625" customWidth="1"/>
    <col min="9" max="9" width="3.33203125" customWidth="1"/>
    <col min="10" max="10" width="11.5" customWidth="1"/>
    <col min="11" max="17" width="9.5" customWidth="1"/>
  </cols>
  <sheetData>
    <row r="2" spans="1:18" s="3" customFormat="1" ht="13" customHeight="1" thickBot="1" x14ac:dyDescent="0.2">
      <c r="A2" s="77" t="s">
        <v>54</v>
      </c>
      <c r="B2" s="77"/>
      <c r="C2" s="77"/>
      <c r="D2" s="77"/>
      <c r="E2" s="77"/>
      <c r="F2" s="77"/>
      <c r="G2" s="77"/>
      <c r="H2" s="77"/>
      <c r="I2" s="9"/>
      <c r="R2" s="51"/>
    </row>
    <row r="3" spans="1:18" s="3" customFormat="1" ht="13" customHeight="1" x14ac:dyDescent="0.15">
      <c r="A3" s="14" t="s">
        <v>42</v>
      </c>
      <c r="B3" s="15"/>
      <c r="C3" s="15"/>
      <c r="D3" s="16" t="s">
        <v>43</v>
      </c>
      <c r="E3" s="16" t="s">
        <v>44</v>
      </c>
      <c r="F3" s="16" t="s">
        <v>45</v>
      </c>
      <c r="G3" s="16" t="s">
        <v>21</v>
      </c>
      <c r="H3" s="16" t="s">
        <v>8</v>
      </c>
      <c r="I3" s="10"/>
      <c r="R3" s="51"/>
    </row>
    <row r="4" spans="1:18" s="3" customFormat="1" ht="13" customHeight="1" x14ac:dyDescent="0.15">
      <c r="A4" s="17" t="s">
        <v>22</v>
      </c>
      <c r="B4" s="18"/>
      <c r="C4" s="18"/>
      <c r="D4" s="72">
        <v>50</v>
      </c>
      <c r="E4" s="19" t="s">
        <v>28</v>
      </c>
      <c r="F4" s="73">
        <v>5.6</v>
      </c>
      <c r="G4" s="42">
        <f>D4*F4</f>
        <v>280</v>
      </c>
      <c r="H4" s="42">
        <f>G4/$D$4</f>
        <v>5.6</v>
      </c>
      <c r="I4" s="7"/>
      <c r="R4" s="51"/>
    </row>
    <row r="5" spans="1:18" s="3" customFormat="1" ht="13" customHeight="1" x14ac:dyDescent="0.15">
      <c r="A5" s="18" t="s">
        <v>27</v>
      </c>
      <c r="B5" s="18"/>
      <c r="C5" s="18"/>
      <c r="D5" s="18"/>
      <c r="E5" s="18"/>
      <c r="F5" s="18"/>
      <c r="G5" s="41">
        <f>G4</f>
        <v>280</v>
      </c>
      <c r="H5" s="41">
        <f>G5/$D$4</f>
        <v>5.6</v>
      </c>
      <c r="I5" s="5"/>
      <c r="R5" s="51"/>
    </row>
    <row r="6" spans="1:18" s="3" customFormat="1" ht="13" customHeight="1" x14ac:dyDescent="0.15">
      <c r="A6" s="78"/>
      <c r="B6" s="78"/>
      <c r="C6" s="78"/>
      <c r="D6" s="78"/>
      <c r="E6" s="78"/>
      <c r="F6" s="78"/>
      <c r="G6" s="78"/>
      <c r="H6" s="78"/>
      <c r="I6" s="11"/>
      <c r="R6" s="51"/>
    </row>
    <row r="7" spans="1:18" s="3" customFormat="1" ht="13" customHeight="1" x14ac:dyDescent="0.15">
      <c r="A7" s="14" t="s">
        <v>25</v>
      </c>
      <c r="B7" s="79" t="s">
        <v>26</v>
      </c>
      <c r="C7" s="79"/>
      <c r="D7" s="16" t="s">
        <v>46</v>
      </c>
      <c r="E7" s="20" t="s">
        <v>38</v>
      </c>
      <c r="F7" s="16" t="s">
        <v>39</v>
      </c>
      <c r="G7" s="16" t="s">
        <v>21</v>
      </c>
      <c r="H7" s="16" t="s">
        <v>40</v>
      </c>
      <c r="I7" s="10"/>
      <c r="R7" s="51"/>
    </row>
    <row r="8" spans="1:18" s="3" customFormat="1" ht="13" customHeight="1" x14ac:dyDescent="0.15">
      <c r="A8" s="80" t="s">
        <v>4</v>
      </c>
      <c r="B8" s="80"/>
      <c r="C8" s="21" t="s">
        <v>20</v>
      </c>
      <c r="D8" s="18"/>
      <c r="E8" s="18"/>
      <c r="F8" s="18"/>
      <c r="G8" s="18"/>
      <c r="H8" s="18"/>
      <c r="R8" s="51"/>
    </row>
    <row r="9" spans="1:18" s="3" customFormat="1" ht="13" customHeight="1" x14ac:dyDescent="0.15">
      <c r="A9" s="13" t="s">
        <v>51</v>
      </c>
      <c r="B9" s="64">
        <v>1</v>
      </c>
      <c r="C9" s="22" t="s">
        <v>9</v>
      </c>
      <c r="D9" s="23">
        <f>1.57*B9</f>
        <v>1.57</v>
      </c>
      <c r="E9" s="23">
        <f>3.03*B9</f>
        <v>3.03</v>
      </c>
      <c r="F9" s="23">
        <v>0</v>
      </c>
      <c r="G9" s="23">
        <f>SUM(D9:F9)</f>
        <v>4.5999999999999996</v>
      </c>
      <c r="H9" s="23">
        <f>G9/$D$4</f>
        <v>9.1999999999999998E-2</v>
      </c>
      <c r="I9" s="5"/>
      <c r="R9" s="51"/>
    </row>
    <row r="10" spans="1:18" s="3" customFormat="1" ht="13" customHeight="1" x14ac:dyDescent="0.15">
      <c r="A10" s="13" t="s">
        <v>33</v>
      </c>
      <c r="B10" s="64">
        <v>2</v>
      </c>
      <c r="C10" s="22" t="s">
        <v>9</v>
      </c>
      <c r="D10" s="23">
        <f>0.66*B9</f>
        <v>0.66</v>
      </c>
      <c r="E10" s="23">
        <f>1.68*B9</f>
        <v>1.68</v>
      </c>
      <c r="F10" s="23">
        <f>B11</f>
        <v>22.49</v>
      </c>
      <c r="G10" s="23">
        <f>SUM(D10:F10)</f>
        <v>24.83</v>
      </c>
      <c r="H10" s="23">
        <f>G10/$D$4</f>
        <v>0.49659999999999999</v>
      </c>
      <c r="I10" s="5"/>
      <c r="R10" s="51"/>
    </row>
    <row r="11" spans="1:18" s="3" customFormat="1" ht="13" customHeight="1" x14ac:dyDescent="0.15">
      <c r="A11" s="13" t="s">
        <v>1</v>
      </c>
      <c r="B11" s="65">
        <v>22.49</v>
      </c>
      <c r="C11" s="22" t="s">
        <v>55</v>
      </c>
      <c r="D11" s="13"/>
      <c r="E11" s="13"/>
      <c r="F11" s="13"/>
      <c r="G11" s="13"/>
      <c r="H11" s="13"/>
      <c r="R11" s="51"/>
    </row>
    <row r="12" spans="1:18" s="3" customFormat="1" ht="13" customHeight="1" x14ac:dyDescent="0.15">
      <c r="A12" s="13" t="s">
        <v>41</v>
      </c>
      <c r="B12" s="24" t="s">
        <v>20</v>
      </c>
      <c r="C12" s="25" t="s">
        <v>20</v>
      </c>
      <c r="D12" s="23"/>
      <c r="E12" s="23"/>
      <c r="F12" s="23"/>
      <c r="G12" s="23"/>
      <c r="H12" s="23"/>
      <c r="I12" s="5"/>
    </row>
    <row r="13" spans="1:18" s="3" customFormat="1" ht="13" customHeight="1" x14ac:dyDescent="0.15">
      <c r="A13" s="13" t="s">
        <v>5</v>
      </c>
      <c r="B13" s="24" t="s">
        <v>20</v>
      </c>
      <c r="C13" s="25" t="s">
        <v>20</v>
      </c>
      <c r="D13" s="23">
        <v>1.51</v>
      </c>
      <c r="E13" s="23">
        <v>5.25</v>
      </c>
      <c r="F13" s="23">
        <f>B14+B15</f>
        <v>50.069999999999993</v>
      </c>
      <c r="G13" s="23">
        <f>SUM(D13:F13)</f>
        <v>56.829999999999991</v>
      </c>
      <c r="H13" s="23">
        <f>G13/$D$4</f>
        <v>1.1365999999999998</v>
      </c>
    </row>
    <row r="14" spans="1:18" s="3" customFormat="1" ht="13" customHeight="1" x14ac:dyDescent="0.15">
      <c r="A14" s="13" t="s">
        <v>57</v>
      </c>
      <c r="B14" s="65">
        <v>22.24</v>
      </c>
      <c r="C14" s="22" t="s">
        <v>10</v>
      </c>
      <c r="D14" s="13"/>
      <c r="E14" s="13"/>
      <c r="F14" s="13"/>
      <c r="G14" s="13"/>
      <c r="H14" s="13"/>
      <c r="I14" s="5"/>
    </row>
    <row r="15" spans="1:18" s="3" customFormat="1" ht="13" customHeight="1" x14ac:dyDescent="0.15">
      <c r="A15" s="13" t="s">
        <v>56</v>
      </c>
      <c r="B15" s="65">
        <v>27.83</v>
      </c>
      <c r="C15" s="22" t="s">
        <v>10</v>
      </c>
      <c r="D15" s="13"/>
      <c r="E15" s="13"/>
      <c r="F15" s="13"/>
      <c r="G15" s="13"/>
      <c r="H15" s="13"/>
    </row>
    <row r="16" spans="1:18" s="3" customFormat="1" ht="13" customHeight="1" x14ac:dyDescent="0.15">
      <c r="A16" s="13" t="s">
        <v>33</v>
      </c>
      <c r="B16" s="64">
        <v>1</v>
      </c>
      <c r="C16" s="22" t="s">
        <v>9</v>
      </c>
      <c r="D16" s="23">
        <f>0.33*B9</f>
        <v>0.33</v>
      </c>
      <c r="E16" s="23">
        <f>0.84*B9</f>
        <v>0.84</v>
      </c>
      <c r="F16" s="23">
        <f>B17+B18</f>
        <v>33.22</v>
      </c>
      <c r="G16" s="23">
        <f>SUM(D16:F16)</f>
        <v>34.39</v>
      </c>
      <c r="H16" s="23">
        <f>G16/$D$4</f>
        <v>0.68779999999999997</v>
      </c>
      <c r="I16" s="5"/>
    </row>
    <row r="17" spans="1:9" s="3" customFormat="1" ht="13" customHeight="1" x14ac:dyDescent="0.15">
      <c r="A17" s="13" t="s">
        <v>1</v>
      </c>
      <c r="B17" s="65">
        <v>23.4</v>
      </c>
      <c r="C17" s="22" t="s">
        <v>55</v>
      </c>
      <c r="D17" s="23"/>
      <c r="E17" s="23"/>
      <c r="F17" s="23"/>
      <c r="G17" s="23"/>
      <c r="H17" s="23"/>
      <c r="I17" s="5"/>
    </row>
    <row r="18" spans="1:9" s="3" customFormat="1" ht="13" customHeight="1" x14ac:dyDescent="0.15">
      <c r="A18" s="13" t="s">
        <v>58</v>
      </c>
      <c r="B18" s="65">
        <v>9.82</v>
      </c>
      <c r="C18" s="22" t="s">
        <v>10</v>
      </c>
      <c r="D18" s="13"/>
      <c r="E18" s="13"/>
      <c r="F18" s="13"/>
      <c r="G18" s="13"/>
      <c r="H18" s="13"/>
      <c r="I18" s="5"/>
    </row>
    <row r="19" spans="1:9" s="3" customFormat="1" ht="13" customHeight="1" x14ac:dyDescent="0.15">
      <c r="A19" s="13" t="s">
        <v>47</v>
      </c>
      <c r="B19" s="13"/>
      <c r="C19" s="22"/>
      <c r="D19" s="13"/>
      <c r="E19" s="13"/>
      <c r="F19" s="13"/>
      <c r="G19" s="13"/>
      <c r="H19" s="13"/>
      <c r="I19" s="4" t="s">
        <v>20</v>
      </c>
    </row>
    <row r="20" spans="1:9" s="3" customFormat="1" ht="13" customHeight="1" x14ac:dyDescent="0.15">
      <c r="A20" s="13" t="s">
        <v>34</v>
      </c>
      <c r="B20" s="13"/>
      <c r="C20" s="22"/>
      <c r="D20" s="67">
        <v>2.5099999999999998</v>
      </c>
      <c r="E20" s="67">
        <v>8.49</v>
      </c>
      <c r="F20" s="23">
        <v>0</v>
      </c>
      <c r="G20" s="23">
        <f>SUM(D20:F20)</f>
        <v>11</v>
      </c>
      <c r="H20" s="23">
        <f>G20/$D$4</f>
        <v>0.22</v>
      </c>
    </row>
    <row r="21" spans="1:9" s="3" customFormat="1" ht="13" customHeight="1" x14ac:dyDescent="0.15">
      <c r="A21" s="13" t="s">
        <v>32</v>
      </c>
      <c r="B21" s="13"/>
      <c r="C21" s="22"/>
      <c r="D21" s="67">
        <v>1.7</v>
      </c>
      <c r="E21" s="67">
        <v>10.210000000000001</v>
      </c>
      <c r="F21" s="23">
        <v>0</v>
      </c>
      <c r="G21" s="23">
        <f>SUM(D21:F21)</f>
        <v>11.91</v>
      </c>
      <c r="H21" s="23">
        <f>G21/$D$4</f>
        <v>0.2382</v>
      </c>
    </row>
    <row r="22" spans="1:9" s="3" customFormat="1" ht="13" customHeight="1" x14ac:dyDescent="0.15">
      <c r="A22" s="13" t="s">
        <v>35</v>
      </c>
      <c r="B22" s="13"/>
      <c r="C22" s="22"/>
      <c r="D22" s="23">
        <v>0</v>
      </c>
      <c r="E22" s="23">
        <v>0</v>
      </c>
      <c r="F22" s="23">
        <f>SUM(B23:B25)*D4</f>
        <v>25.25</v>
      </c>
      <c r="G22" s="23">
        <f>SUM(D22:F22)</f>
        <v>25.25</v>
      </c>
      <c r="H22" s="23">
        <f>G22/$D$4</f>
        <v>0.505</v>
      </c>
    </row>
    <row r="23" spans="1:9" s="3" customFormat="1" ht="13" customHeight="1" x14ac:dyDescent="0.15">
      <c r="A23" s="13" t="s">
        <v>52</v>
      </c>
      <c r="B23" s="66">
        <v>5.0000000000000001E-3</v>
      </c>
      <c r="C23" s="22" t="s">
        <v>11</v>
      </c>
      <c r="D23" s="13"/>
      <c r="E23" s="13"/>
      <c r="F23" s="13"/>
      <c r="G23" s="13"/>
      <c r="H23" s="13"/>
      <c r="I23" s="5"/>
    </row>
    <row r="24" spans="1:9" s="3" customFormat="1" ht="13" customHeight="1" x14ac:dyDescent="0.15">
      <c r="A24" s="13" t="s">
        <v>53</v>
      </c>
      <c r="B24" s="66">
        <v>0.495</v>
      </c>
      <c r="C24" s="22" t="s">
        <v>11</v>
      </c>
      <c r="D24" s="13"/>
      <c r="E24" s="13"/>
      <c r="F24" s="13"/>
      <c r="G24" s="13"/>
      <c r="H24" s="13"/>
      <c r="I24" s="5"/>
    </row>
    <row r="25" spans="1:9" s="3" customFormat="1" ht="13" customHeight="1" x14ac:dyDescent="0.15">
      <c r="A25" s="13" t="s">
        <v>7</v>
      </c>
      <c r="B25" s="66">
        <v>5.0000000000000001E-3</v>
      </c>
      <c r="C25" s="22" t="s">
        <v>11</v>
      </c>
      <c r="D25" s="13"/>
      <c r="E25" s="13"/>
      <c r="F25" s="13"/>
      <c r="G25" s="13"/>
      <c r="H25" s="13"/>
      <c r="I25" s="5"/>
    </row>
    <row r="26" spans="1:9" s="3" customFormat="1" ht="13" customHeight="1" x14ac:dyDescent="0.15">
      <c r="A26" s="13" t="s">
        <v>48</v>
      </c>
      <c r="B26" s="23"/>
      <c r="C26" s="26"/>
      <c r="D26" s="23"/>
      <c r="E26" s="27"/>
      <c r="F26" s="28"/>
      <c r="G26" s="28"/>
      <c r="H26" s="28"/>
      <c r="I26" s="7"/>
    </row>
    <row r="27" spans="1:9" s="3" customFormat="1" ht="13" customHeight="1" x14ac:dyDescent="0.15">
      <c r="A27" s="50" t="s">
        <v>0</v>
      </c>
      <c r="B27" s="13"/>
      <c r="C27" s="22"/>
      <c r="D27" s="23">
        <v>0</v>
      </c>
      <c r="E27" s="67">
        <v>11.13</v>
      </c>
      <c r="F27" s="23">
        <v>0</v>
      </c>
      <c r="G27" s="23">
        <f>SUM(D27:F27)</f>
        <v>11.13</v>
      </c>
      <c r="H27" s="23">
        <f>G27/$D$4</f>
        <v>0.22260000000000002</v>
      </c>
      <c r="I27" s="5"/>
    </row>
    <row r="28" spans="1:9" s="3" customFormat="1" ht="13" customHeight="1" x14ac:dyDescent="0.15">
      <c r="A28" s="13" t="s">
        <v>36</v>
      </c>
      <c r="B28" s="13"/>
      <c r="C28" s="22"/>
      <c r="D28" s="23">
        <v>0</v>
      </c>
      <c r="E28" s="23">
        <v>0</v>
      </c>
      <c r="F28" s="67">
        <v>5</v>
      </c>
      <c r="G28" s="23">
        <f>SUM(D28:F28)</f>
        <v>5</v>
      </c>
      <c r="H28" s="23">
        <f>G28/$D$4</f>
        <v>0.1</v>
      </c>
      <c r="I28" s="8"/>
    </row>
    <row r="29" spans="1:9" s="3" customFormat="1" ht="13" customHeight="1" x14ac:dyDescent="0.15">
      <c r="A29" s="13" t="s">
        <v>37</v>
      </c>
      <c r="B29" s="24" t="s">
        <v>20</v>
      </c>
      <c r="C29" s="25" t="s">
        <v>20</v>
      </c>
      <c r="D29" s="29">
        <v>0</v>
      </c>
      <c r="E29" s="29">
        <v>0</v>
      </c>
      <c r="F29" s="68">
        <v>3.13</v>
      </c>
      <c r="G29" s="29">
        <f>SUM(D29:F29)</f>
        <v>3.13</v>
      </c>
      <c r="H29" s="29">
        <f>G29/$D$4</f>
        <v>6.2600000000000003E-2</v>
      </c>
      <c r="I29" s="5"/>
    </row>
    <row r="30" spans="1:9" s="3" customFormat="1" ht="13" customHeight="1" x14ac:dyDescent="0.15">
      <c r="A30" s="13" t="s">
        <v>12</v>
      </c>
      <c r="B30" s="13"/>
      <c r="C30" s="30"/>
      <c r="D30" s="31">
        <f>SUM(D9:D29)</f>
        <v>8.2799999999999994</v>
      </c>
      <c r="E30" s="31">
        <f>SUM(E9:E29)</f>
        <v>40.630000000000003</v>
      </c>
      <c r="F30" s="31">
        <f>SUM(F9:F29)</f>
        <v>139.15999999999997</v>
      </c>
      <c r="G30" s="31">
        <f>SUM(G9:G29)</f>
        <v>188.06999999999996</v>
      </c>
      <c r="H30" s="31">
        <f>SUM(H9:H29)</f>
        <v>3.7614000000000001</v>
      </c>
      <c r="I30" s="5"/>
    </row>
    <row r="31" spans="1:9" s="3" customFormat="1" ht="13" customHeight="1" x14ac:dyDescent="0.15">
      <c r="A31" s="13" t="s">
        <v>19</v>
      </c>
      <c r="B31" s="32"/>
      <c r="C31" s="32"/>
      <c r="D31" s="33"/>
      <c r="E31" s="33"/>
      <c r="F31" s="33"/>
      <c r="G31" s="33">
        <f>G5-G30</f>
        <v>91.930000000000035</v>
      </c>
      <c r="H31" s="33">
        <f>H5-H30</f>
        <v>1.8385999999999996</v>
      </c>
      <c r="I31" s="5"/>
    </row>
    <row r="32" spans="1:9" s="3" customFormat="1" ht="13" customHeight="1" x14ac:dyDescent="0.15">
      <c r="A32" s="13"/>
      <c r="B32" s="13"/>
      <c r="C32" s="13"/>
      <c r="D32" s="13"/>
      <c r="E32" s="13"/>
      <c r="F32" s="23"/>
      <c r="G32" s="23"/>
      <c r="H32" s="23"/>
      <c r="I32" s="5"/>
    </row>
    <row r="33" spans="1:9" s="3" customFormat="1" ht="13" customHeight="1" x14ac:dyDescent="0.15">
      <c r="A33" s="27" t="s">
        <v>49</v>
      </c>
      <c r="B33" s="43"/>
      <c r="C33" s="43"/>
      <c r="D33" s="44"/>
      <c r="E33" s="44"/>
      <c r="F33" s="34" t="s">
        <v>44</v>
      </c>
      <c r="G33" s="34" t="s">
        <v>21</v>
      </c>
      <c r="H33" s="35" t="s">
        <v>40</v>
      </c>
      <c r="I33" s="7"/>
    </row>
    <row r="34" spans="1:9" s="3" customFormat="1" ht="13" customHeight="1" x14ac:dyDescent="0.15">
      <c r="A34" s="22" t="s">
        <v>60</v>
      </c>
      <c r="B34" s="22"/>
      <c r="C34" s="22"/>
      <c r="D34" s="22"/>
      <c r="E34" s="13"/>
      <c r="F34" s="36" t="s">
        <v>50</v>
      </c>
      <c r="G34" s="69">
        <v>9.5299999999999994</v>
      </c>
      <c r="H34" s="45">
        <f>G34/$D$4</f>
        <v>0.19059999999999999</v>
      </c>
      <c r="I34" s="5"/>
    </row>
    <row r="35" spans="1:9" s="3" customFormat="1" ht="13" customHeight="1" x14ac:dyDescent="0.15">
      <c r="A35" s="13" t="s">
        <v>14</v>
      </c>
      <c r="B35" s="23"/>
      <c r="C35" s="23"/>
      <c r="D35" s="13"/>
      <c r="E35" s="13"/>
      <c r="F35" s="23"/>
      <c r="G35" s="46">
        <f>SUM(G34:G34)</f>
        <v>9.5299999999999994</v>
      </c>
      <c r="H35" s="31">
        <f>SUM(H34:H34)</f>
        <v>0.19059999999999999</v>
      </c>
      <c r="I35" s="6"/>
    </row>
    <row r="36" spans="1:9" s="3" customFormat="1" ht="13" customHeight="1" x14ac:dyDescent="0.15">
      <c r="A36" s="13"/>
      <c r="B36" s="23"/>
      <c r="C36" s="23"/>
      <c r="D36" s="13"/>
      <c r="E36" s="13"/>
      <c r="F36" s="23"/>
      <c r="G36" s="23"/>
      <c r="H36" s="23"/>
      <c r="I36" s="5"/>
    </row>
    <row r="37" spans="1:9" s="3" customFormat="1" ht="13" customHeight="1" x14ac:dyDescent="0.15">
      <c r="A37" s="22" t="s">
        <v>29</v>
      </c>
      <c r="B37" s="22"/>
      <c r="C37" s="22"/>
      <c r="D37" s="22"/>
      <c r="E37" s="13"/>
      <c r="F37" s="23"/>
      <c r="G37" s="31">
        <f>G5-(G30+G35)</f>
        <v>82.400000000000034</v>
      </c>
      <c r="H37" s="31">
        <f>H5-(H30+H35)</f>
        <v>1.6479999999999997</v>
      </c>
      <c r="I37" s="5"/>
    </row>
    <row r="38" spans="1:9" s="3" customFormat="1" ht="13" customHeight="1" x14ac:dyDescent="0.15">
      <c r="A38" s="13"/>
      <c r="B38" s="23"/>
      <c r="C38" s="23"/>
      <c r="D38" s="23"/>
      <c r="E38" s="28"/>
      <c r="F38" s="28"/>
      <c r="G38" s="28"/>
      <c r="H38" s="28"/>
      <c r="I38" s="5"/>
    </row>
    <row r="39" spans="1:9" s="3" customFormat="1" ht="13" customHeight="1" x14ac:dyDescent="0.15">
      <c r="A39" s="27" t="s">
        <v>13</v>
      </c>
      <c r="B39" s="13"/>
      <c r="C39" s="13"/>
      <c r="D39" s="32"/>
      <c r="E39" s="32"/>
      <c r="F39" s="34" t="s">
        <v>44</v>
      </c>
      <c r="G39" s="34" t="s">
        <v>21</v>
      </c>
      <c r="H39" s="35" t="s">
        <v>40</v>
      </c>
      <c r="I39" s="7"/>
    </row>
    <row r="40" spans="1:9" s="3" customFormat="1" ht="13" customHeight="1" x14ac:dyDescent="0.15">
      <c r="A40" s="22" t="s">
        <v>2</v>
      </c>
      <c r="B40" s="22"/>
      <c r="C40" s="22"/>
      <c r="D40" s="22"/>
      <c r="E40" s="13"/>
      <c r="F40" s="36" t="s">
        <v>50</v>
      </c>
      <c r="G40" s="70">
        <v>53.83</v>
      </c>
      <c r="H40" s="23">
        <f>G40/$D$4</f>
        <v>1.0766</v>
      </c>
      <c r="I40" s="5"/>
    </row>
    <row r="41" spans="1:9" s="3" customFormat="1" ht="13" customHeight="1" x14ac:dyDescent="0.15">
      <c r="A41" s="22" t="s">
        <v>30</v>
      </c>
      <c r="B41" s="22"/>
      <c r="C41" s="22"/>
      <c r="D41" s="22"/>
      <c r="E41" s="13"/>
      <c r="F41" s="36" t="s">
        <v>50</v>
      </c>
      <c r="G41" s="67">
        <v>13.02</v>
      </c>
      <c r="H41" s="23">
        <f>G41/$D$4</f>
        <v>0.26039999999999996</v>
      </c>
      <c r="I41" s="5"/>
    </row>
    <row r="42" spans="1:9" s="3" customFormat="1" ht="13" customHeight="1" x14ac:dyDescent="0.15">
      <c r="A42" s="22" t="s">
        <v>31</v>
      </c>
      <c r="B42" s="22"/>
      <c r="C42" s="22"/>
      <c r="D42" s="22"/>
      <c r="E42" s="13"/>
      <c r="F42" s="36" t="s">
        <v>50</v>
      </c>
      <c r="G42" s="71">
        <v>66.8</v>
      </c>
      <c r="H42" s="45">
        <f>G42/$D$4</f>
        <v>1.3359999999999999</v>
      </c>
      <c r="I42" s="6"/>
    </row>
    <row r="43" spans="1:9" s="3" customFormat="1" ht="13" customHeight="1" x14ac:dyDescent="0.15">
      <c r="A43" s="13" t="s">
        <v>15</v>
      </c>
      <c r="B43" s="23"/>
      <c r="C43" s="23"/>
      <c r="D43" s="13"/>
      <c r="E43" s="13"/>
      <c r="F43" s="23"/>
      <c r="G43" s="31">
        <f>SUM(G40:G42)</f>
        <v>133.64999999999998</v>
      </c>
      <c r="H43" s="31">
        <f>SUM(H40:H42)</f>
        <v>2.673</v>
      </c>
      <c r="I43" s="5"/>
    </row>
    <row r="44" spans="1:9" s="3" customFormat="1" ht="13" customHeight="1" x14ac:dyDescent="0.15">
      <c r="A44" s="13" t="s">
        <v>16</v>
      </c>
      <c r="B44" s="23"/>
      <c r="C44" s="23"/>
      <c r="D44" s="13"/>
      <c r="E44" s="13"/>
      <c r="F44" s="23"/>
      <c r="G44" s="31">
        <f>G35+G43</f>
        <v>143.17999999999998</v>
      </c>
      <c r="H44" s="31">
        <f>H35+H43</f>
        <v>2.8635999999999999</v>
      </c>
      <c r="I44" s="5"/>
    </row>
    <row r="45" spans="1:9" s="3" customFormat="1" ht="13" customHeight="1" x14ac:dyDescent="0.15">
      <c r="A45" s="37" t="s">
        <v>20</v>
      </c>
      <c r="B45" s="23"/>
      <c r="C45" s="23"/>
      <c r="D45" s="13"/>
      <c r="E45" s="13"/>
      <c r="F45" s="23"/>
      <c r="G45" s="47"/>
      <c r="H45" s="47"/>
      <c r="I45" s="12"/>
    </row>
    <row r="46" spans="1:9" s="3" customFormat="1" ht="13" customHeight="1" x14ac:dyDescent="0.15">
      <c r="A46" s="27" t="s">
        <v>17</v>
      </c>
      <c r="B46" s="23"/>
      <c r="C46" s="13"/>
      <c r="D46" s="13"/>
      <c r="E46" s="13"/>
      <c r="F46" s="23"/>
      <c r="G46" s="31">
        <f>G30+G44</f>
        <v>331.24999999999994</v>
      </c>
      <c r="H46" s="31">
        <f>H30+H44</f>
        <v>6.625</v>
      </c>
    </row>
    <row r="47" spans="1:9" s="3" customFormat="1" ht="13" customHeight="1" x14ac:dyDescent="0.2">
      <c r="A47" s="38" t="s">
        <v>18</v>
      </c>
      <c r="B47" s="39"/>
      <c r="C47" s="40"/>
      <c r="D47" s="40"/>
      <c r="E47" s="40"/>
      <c r="F47" s="39"/>
      <c r="G47" s="48">
        <f>G5-G46</f>
        <v>-51.249999999999943</v>
      </c>
      <c r="H47" s="49">
        <f>H5-H46</f>
        <v>-1.0250000000000004</v>
      </c>
      <c r="I47" s="1"/>
    </row>
    <row r="48" spans="1:9" s="3" customFormat="1" ht="13" customHeight="1" x14ac:dyDescent="0.2">
      <c r="A48" s="76" t="s">
        <v>59</v>
      </c>
      <c r="B48" s="76"/>
      <c r="C48" s="76"/>
      <c r="D48" s="76"/>
      <c r="E48" s="76"/>
      <c r="F48" s="76"/>
      <c r="G48" s="76"/>
      <c r="H48" s="76"/>
      <c r="I48" s="1"/>
    </row>
    <row r="49" spans="1:21" s="3" customFormat="1" ht="13" customHeight="1" x14ac:dyDescent="0.2">
      <c r="A49" s="2"/>
      <c r="B49" s="2"/>
      <c r="C49" s="2"/>
      <c r="D49" s="2"/>
      <c r="E49" s="2"/>
      <c r="F49" s="2"/>
      <c r="G49" s="2"/>
      <c r="H49" s="2"/>
      <c r="I49" s="1"/>
    </row>
    <row r="50" spans="1:21" s="3" customFormat="1" ht="13" customHeight="1" x14ac:dyDescent="0.2">
      <c r="A50" s="2"/>
      <c r="B50" s="2"/>
      <c r="C50" s="2"/>
      <c r="D50" s="2"/>
      <c r="E50" s="2"/>
      <c r="F50" s="2"/>
      <c r="G50" s="2"/>
      <c r="H50" s="2"/>
      <c r="I50" s="1"/>
    </row>
    <row r="51" spans="1:21" s="3" customFormat="1" ht="13" customHeight="1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21" s="3" customFormat="1" ht="13" customHeight="1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21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6" x14ac:dyDescent="0.2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6" x14ac:dyDescent="0.2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6" x14ac:dyDescent="0.2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6" x14ac:dyDescent="0.2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6" x14ac:dyDescent="0.2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6" x14ac:dyDescent="0.2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6" x14ac:dyDescent="0.2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6" x14ac:dyDescent="0.2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6" x14ac:dyDescent="0.2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6" x14ac:dyDescent="0.2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6" x14ac:dyDescent="0.2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6" x14ac:dyDescent="0.2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6" x14ac:dyDescent="0.2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6" x14ac:dyDescent="0.2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6" x14ac:dyDescent="0.2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6" x14ac:dyDescent="0.2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6" x14ac:dyDescent="0.2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6" x14ac:dyDescent="0.2">
      <c r="A124" s="1"/>
      <c r="B124" s="1"/>
      <c r="C124" s="1"/>
      <c r="D124" s="1"/>
      <c r="E124" s="1"/>
      <c r="F124" s="1"/>
      <c r="G124" s="1"/>
      <c r="H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6" x14ac:dyDescent="0.2"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</sheetData>
  <sheetProtection sheet="1" objects="1" scenarios="1"/>
  <mergeCells count="5">
    <mergeCell ref="A48:H48"/>
    <mergeCell ref="A2:H2"/>
    <mergeCell ref="A6:H6"/>
    <mergeCell ref="B7:C7"/>
    <mergeCell ref="A8:B8"/>
  </mergeCells>
  <phoneticPr fontId="11"/>
  <pageMargins left="0.25" right="0.25" top="0.25" bottom="0.25" header="0.5" footer="0.5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28FF2-0BB5-B64A-9E3B-AA02B0460367}">
  <dimension ref="A2:H21"/>
  <sheetViews>
    <sheetView zoomScale="180" zoomScaleNormal="180" workbookViewId="0">
      <selection sqref="A1:XFD1048576"/>
    </sheetView>
  </sheetViews>
  <sheetFormatPr baseColWidth="10" defaultColWidth="9.5" defaultRowHeight="13" x14ac:dyDescent="0.15"/>
  <sheetData>
    <row r="2" spans="1:8" x14ac:dyDescent="0.15">
      <c r="A2" s="81" t="s">
        <v>6</v>
      </c>
      <c r="B2" s="81"/>
      <c r="C2" s="81"/>
      <c r="D2" s="81"/>
      <c r="E2" s="81"/>
      <c r="F2" s="81"/>
      <c r="G2" s="81"/>
      <c r="H2" s="81"/>
    </row>
    <row r="3" spans="1:8" x14ac:dyDescent="0.15">
      <c r="A3" s="75"/>
      <c r="B3" s="82" t="s">
        <v>3</v>
      </c>
      <c r="C3" s="82"/>
      <c r="D3" s="82"/>
      <c r="E3" s="82"/>
      <c r="F3" s="82"/>
      <c r="G3" s="82"/>
      <c r="H3" s="82"/>
    </row>
    <row r="4" spans="1:8" x14ac:dyDescent="0.15">
      <c r="A4" s="56" t="s">
        <v>23</v>
      </c>
      <c r="B4" s="52">
        <f>C4-5</f>
        <v>35</v>
      </c>
      <c r="C4" s="52">
        <f>D4-5</f>
        <v>40</v>
      </c>
      <c r="D4" s="52">
        <f>E4-5</f>
        <v>45</v>
      </c>
      <c r="E4" s="52">
        <f>'TABLE 1'!D4</f>
        <v>50</v>
      </c>
      <c r="F4" s="52">
        <f>E4+5</f>
        <v>55</v>
      </c>
      <c r="G4" s="52">
        <f>F4+5</f>
        <v>60</v>
      </c>
      <c r="H4" s="52">
        <f>G4+5</f>
        <v>65</v>
      </c>
    </row>
    <row r="5" spans="1:8" x14ac:dyDescent="0.15">
      <c r="A5" s="60">
        <f>A6-0.5</f>
        <v>4.0999999999999996</v>
      </c>
      <c r="B5" s="57">
        <f>(B$4*$A5)-((('TABLE 1'!$G$30+'TABLE 1'!$G$35)))</f>
        <v>-54.099999999999966</v>
      </c>
      <c r="C5" s="57">
        <f>(C$4*$A5)-((('TABLE 1'!$G$30+'TABLE 1'!$G$35)))</f>
        <v>-33.599999999999966</v>
      </c>
      <c r="D5" s="57">
        <f>(D$4*$A5)-((('TABLE 1'!$G$30+'TABLE 1'!$G$35)))</f>
        <v>-13.099999999999994</v>
      </c>
      <c r="E5" s="57">
        <f>(E$4*$A5)-((('TABLE 1'!$G$30+'TABLE 1'!$G$35)))</f>
        <v>7.4000000000000057</v>
      </c>
      <c r="F5" s="57">
        <f>(F$4*$A5)-((('TABLE 1'!$G$30+'TABLE 1'!$G$35)))</f>
        <v>27.900000000000006</v>
      </c>
      <c r="G5" s="57">
        <f>(G$4*$A5)-((('TABLE 1'!$G$30+'TABLE 1'!$G$35)))</f>
        <v>48.400000000000006</v>
      </c>
      <c r="H5" s="57">
        <f>(H$4*$A5)-((('TABLE 1'!$G$30+'TABLE 1'!$G$35)))</f>
        <v>68.900000000000034</v>
      </c>
    </row>
    <row r="6" spans="1:8" x14ac:dyDescent="0.15">
      <c r="A6" s="60">
        <f>A7-0.5</f>
        <v>4.5999999999999996</v>
      </c>
      <c r="B6" s="58">
        <f>(B$4*$A6)-((('TABLE 1'!$G$30+'TABLE 1'!$G$35)))</f>
        <v>-36.599999999999966</v>
      </c>
      <c r="C6" s="58">
        <f>(C$4*$A6)-((('TABLE 1'!$G$30+'TABLE 1'!$G$35)))</f>
        <v>-13.599999999999966</v>
      </c>
      <c r="D6" s="58">
        <f>(D$4*$A6)-((('TABLE 1'!$G$30+'TABLE 1'!$G$35)))</f>
        <v>9.4000000000000057</v>
      </c>
      <c r="E6" s="58">
        <f>(E$4*$A6)-((('TABLE 1'!$G$30+'TABLE 1'!$G$35)))</f>
        <v>32.400000000000006</v>
      </c>
      <c r="F6" s="58">
        <f>(F$4*$A6)-((('TABLE 1'!$G$30+'TABLE 1'!$G$35)))</f>
        <v>55.400000000000006</v>
      </c>
      <c r="G6" s="58">
        <f>(G$4*$A6)-((('TABLE 1'!$G$30+'TABLE 1'!$G$35)))</f>
        <v>78.400000000000034</v>
      </c>
      <c r="H6" s="58">
        <f>(H$4*$A6)-((('TABLE 1'!$G$30+'TABLE 1'!$G$35)))</f>
        <v>101.40000000000003</v>
      </c>
    </row>
    <row r="7" spans="1:8" x14ac:dyDescent="0.15">
      <c r="A7" s="60">
        <f>A8-0.5</f>
        <v>5.0999999999999996</v>
      </c>
      <c r="B7" s="58">
        <f>(B$4*$A7)-((('TABLE 1'!$G$30+'TABLE 1'!$G$35)))</f>
        <v>-19.099999999999966</v>
      </c>
      <c r="C7" s="58">
        <f>(C$4*$A7)-((('TABLE 1'!$G$30+'TABLE 1'!$G$35)))</f>
        <v>6.4000000000000341</v>
      </c>
      <c r="D7" s="58">
        <f>(D$4*$A7)-((('TABLE 1'!$G$30+'TABLE 1'!$G$35)))</f>
        <v>31.900000000000006</v>
      </c>
      <c r="E7" s="58">
        <f>(E$4*$A7)-((('TABLE 1'!$G$30+'TABLE 1'!$G$35)))</f>
        <v>57.400000000000006</v>
      </c>
      <c r="F7" s="58">
        <f>(F$4*$A7)-((('TABLE 1'!$G$30+'TABLE 1'!$G$35)))</f>
        <v>82.900000000000034</v>
      </c>
      <c r="G7" s="58">
        <f>(G$4*$A7)-((('TABLE 1'!$G$30+'TABLE 1'!$G$35)))</f>
        <v>108.40000000000003</v>
      </c>
      <c r="H7" s="58">
        <f>(H$4*$A7)-((('TABLE 1'!$G$30+'TABLE 1'!$G$35)))</f>
        <v>133.90000000000003</v>
      </c>
    </row>
    <row r="8" spans="1:8" x14ac:dyDescent="0.15">
      <c r="A8" s="60">
        <f>'TABLE 1'!F4</f>
        <v>5.6</v>
      </c>
      <c r="B8" s="58">
        <f>(B$4*$A8)-((('TABLE 1'!$G$30+'TABLE 1'!$G$35)))</f>
        <v>-1.5999999999999659</v>
      </c>
      <c r="C8" s="58">
        <f>(C$4*$A8)-((('TABLE 1'!$G$30+'TABLE 1'!$G$35)))</f>
        <v>26.400000000000034</v>
      </c>
      <c r="D8" s="58">
        <f>(D$4*$A8)-((('TABLE 1'!$G$30+'TABLE 1'!$G$35)))</f>
        <v>54.400000000000006</v>
      </c>
      <c r="E8" s="58">
        <f>(E$4*$A8)-((('TABLE 1'!$G$30+'TABLE 1'!$G$35)))</f>
        <v>82.400000000000034</v>
      </c>
      <c r="F8" s="58">
        <f>(F$4*$A8)-((('TABLE 1'!$G$30+'TABLE 1'!$G$35)))</f>
        <v>110.40000000000003</v>
      </c>
      <c r="G8" s="58">
        <f>(G$4*$A8)-((('TABLE 1'!$G$30+'TABLE 1'!$G$35)))</f>
        <v>138.40000000000003</v>
      </c>
      <c r="H8" s="58">
        <f>(H$4*$A8)-((('TABLE 1'!$G$30+'TABLE 1'!$G$35)))</f>
        <v>166.40000000000003</v>
      </c>
    </row>
    <row r="9" spans="1:8" x14ac:dyDescent="0.15">
      <c r="A9" s="60">
        <f>A8+0.5</f>
        <v>6.1</v>
      </c>
      <c r="B9" s="58">
        <f>(B$4*$A9)-((('TABLE 1'!$G$30+'TABLE 1'!$G$35)))</f>
        <v>15.900000000000034</v>
      </c>
      <c r="C9" s="58">
        <f>(C$4*$A9)-((('TABLE 1'!$G$30+'TABLE 1'!$G$35)))</f>
        <v>46.400000000000034</v>
      </c>
      <c r="D9" s="58">
        <f>(D$4*$A9)-((('TABLE 1'!$G$30+'TABLE 1'!$G$35)))</f>
        <v>76.900000000000034</v>
      </c>
      <c r="E9" s="58">
        <f>(E$4*$A9)-((('TABLE 1'!$G$30+'TABLE 1'!$G$35)))</f>
        <v>107.40000000000003</v>
      </c>
      <c r="F9" s="58">
        <f>(F$4*$A9)-((('TABLE 1'!$G$30+'TABLE 1'!$G$35)))</f>
        <v>137.90000000000003</v>
      </c>
      <c r="G9" s="58">
        <f>(G$4*$A9)-((('TABLE 1'!$G$30+'TABLE 1'!$G$35)))</f>
        <v>168.40000000000003</v>
      </c>
      <c r="H9" s="58">
        <f>(H$4*$A9)-((('TABLE 1'!$G$30+'TABLE 1'!$G$35)))</f>
        <v>198.90000000000003</v>
      </c>
    </row>
    <row r="10" spans="1:8" x14ac:dyDescent="0.15">
      <c r="A10" s="60">
        <f>A9+0.5</f>
        <v>6.6</v>
      </c>
      <c r="B10" s="58">
        <f>(B$4*$A10)-((('TABLE 1'!$G$30+'TABLE 1'!$G$35)))</f>
        <v>33.400000000000034</v>
      </c>
      <c r="C10" s="58">
        <f>(C$4*$A10)-((('TABLE 1'!$G$30+'TABLE 1'!$G$35)))</f>
        <v>66.400000000000034</v>
      </c>
      <c r="D10" s="58">
        <f>(D$4*$A10)-((('TABLE 1'!$G$30+'TABLE 1'!$G$35)))</f>
        <v>99.400000000000034</v>
      </c>
      <c r="E10" s="58">
        <f>(E$4*$A10)-((('TABLE 1'!$G$30+'TABLE 1'!$G$35)))</f>
        <v>132.40000000000003</v>
      </c>
      <c r="F10" s="58">
        <f>(F$4*$A10)-((('TABLE 1'!$G$30+'TABLE 1'!$G$35)))</f>
        <v>165.40000000000003</v>
      </c>
      <c r="G10" s="58">
        <f>(G$4*$A10)-((('TABLE 1'!$G$30+'TABLE 1'!$G$35)))</f>
        <v>198.40000000000003</v>
      </c>
      <c r="H10" s="58">
        <f>(H$4*$A10)-((('TABLE 1'!$G$30+'TABLE 1'!$G$35)))</f>
        <v>231.40000000000003</v>
      </c>
    </row>
    <row r="11" spans="1:8" x14ac:dyDescent="0.15">
      <c r="A11" s="74">
        <f>A10+0.5</f>
        <v>7.1</v>
      </c>
      <c r="B11" s="59">
        <f>(B$4*$A11)-((('TABLE 1'!$G$30+'TABLE 1'!$G$35)))</f>
        <v>50.900000000000034</v>
      </c>
      <c r="C11" s="59">
        <f>(C$4*$A11)-((('TABLE 1'!$G$30+'TABLE 1'!$G$35)))</f>
        <v>86.400000000000034</v>
      </c>
      <c r="D11" s="59">
        <f>(D$4*$A11)-((('TABLE 1'!$G$30+'TABLE 1'!$G$35)))</f>
        <v>121.90000000000003</v>
      </c>
      <c r="E11" s="59">
        <f>(E$4*$A11)-((('TABLE 1'!$G$30+'TABLE 1'!$G$35)))</f>
        <v>157.40000000000003</v>
      </c>
      <c r="F11" s="59">
        <f>(F$4*$A11)-((('TABLE 1'!$G$30+'TABLE 1'!$G$35)))</f>
        <v>192.90000000000003</v>
      </c>
      <c r="G11" s="59">
        <f>(G$4*$A11)-((('TABLE 1'!$G$30+'TABLE 1'!$G$35)))</f>
        <v>228.40000000000003</v>
      </c>
      <c r="H11" s="59">
        <f>(H$4*$A11)-((('TABLE 1'!$G$30+'TABLE 1'!$G$35)))</f>
        <v>263.90000000000003</v>
      </c>
    </row>
    <row r="21" ht="13" customHeight="1" x14ac:dyDescent="0.15"/>
  </sheetData>
  <sheetProtection sheet="1" objects="1" scenarios="1"/>
  <mergeCells count="2">
    <mergeCell ref="A2:H2"/>
    <mergeCell ref="B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44835-A33A-2945-ABDC-DB404E5A1F3E}">
  <dimension ref="A1:I12"/>
  <sheetViews>
    <sheetView zoomScale="180" zoomScaleNormal="180" workbookViewId="0">
      <selection activeCell="C8" sqref="C8"/>
    </sheetView>
  </sheetViews>
  <sheetFormatPr baseColWidth="10" defaultColWidth="9.5" defaultRowHeight="13" x14ac:dyDescent="0.15"/>
  <sheetData>
    <row r="1" spans="1:9" x14ac:dyDescent="0.15">
      <c r="A1" s="53"/>
      <c r="B1" s="54"/>
      <c r="C1" s="54"/>
      <c r="D1" s="54"/>
      <c r="E1" s="54"/>
      <c r="F1" s="54"/>
      <c r="G1" s="54"/>
      <c r="H1" s="54"/>
      <c r="I1" s="3"/>
    </row>
    <row r="2" spans="1:9" x14ac:dyDescent="0.15">
      <c r="A2" s="55" t="s">
        <v>24</v>
      </c>
      <c r="B2" s="55"/>
      <c r="C2" s="55"/>
      <c r="D2" s="55"/>
      <c r="E2" s="55"/>
      <c r="F2" s="55"/>
      <c r="G2" s="55"/>
      <c r="H2" s="55"/>
      <c r="I2" s="3"/>
    </row>
    <row r="3" spans="1:9" x14ac:dyDescent="0.15">
      <c r="A3" s="61"/>
      <c r="B3" s="82" t="s">
        <v>3</v>
      </c>
      <c r="C3" s="82"/>
      <c r="D3" s="82"/>
      <c r="E3" s="82"/>
      <c r="F3" s="82"/>
      <c r="G3" s="82"/>
      <c r="H3" s="82"/>
      <c r="I3" s="3"/>
    </row>
    <row r="4" spans="1:9" x14ac:dyDescent="0.15">
      <c r="A4" s="56" t="s">
        <v>23</v>
      </c>
      <c r="B4" s="52">
        <f>'TABLE 5'!B4</f>
        <v>35</v>
      </c>
      <c r="C4" s="52">
        <f>'TABLE 5'!C4</f>
        <v>40</v>
      </c>
      <c r="D4" s="52">
        <f>'TABLE 5'!D4</f>
        <v>45</v>
      </c>
      <c r="E4" s="52">
        <f>'TABLE 5'!E4</f>
        <v>50</v>
      </c>
      <c r="F4" s="52">
        <f>E4+5</f>
        <v>55</v>
      </c>
      <c r="G4" s="52">
        <f>F4+5</f>
        <v>60</v>
      </c>
      <c r="H4" s="52">
        <f>G4+5</f>
        <v>65</v>
      </c>
      <c r="I4" s="3"/>
    </row>
    <row r="5" spans="1:9" x14ac:dyDescent="0.15">
      <c r="A5" s="62">
        <f>'TABLE 5'!A5</f>
        <v>4.0999999999999996</v>
      </c>
      <c r="B5" s="57">
        <f>('TABLE 5'!B$4*$A5)-'TABLE 1'!$G$46</f>
        <v>-187.74999999999994</v>
      </c>
      <c r="C5" s="57">
        <f>('TABLE 5'!C$4*$A5)-'TABLE 1'!$G$46</f>
        <v>-167.24999999999994</v>
      </c>
      <c r="D5" s="57">
        <f>('TABLE 5'!D$4*$A5)-'TABLE 1'!$G$46</f>
        <v>-146.74999999999997</v>
      </c>
      <c r="E5" s="57">
        <f>('TABLE 5'!E$4*$A5)-'TABLE 1'!$G$46</f>
        <v>-126.24999999999997</v>
      </c>
      <c r="F5" s="57">
        <f>('TABLE 5'!F$4*$A5)-'TABLE 1'!$G$46</f>
        <v>-105.74999999999997</v>
      </c>
      <c r="G5" s="57">
        <f>('TABLE 5'!G$4*$A5)-'TABLE 1'!$G$46</f>
        <v>-85.249999999999972</v>
      </c>
      <c r="H5" s="57">
        <f>('TABLE 5'!H$4*$A5)-'TABLE 1'!$G$46</f>
        <v>-64.749999999999943</v>
      </c>
      <c r="I5" s="3"/>
    </row>
    <row r="6" spans="1:9" x14ac:dyDescent="0.15">
      <c r="A6" s="62">
        <f>'TABLE 5'!A6</f>
        <v>4.5999999999999996</v>
      </c>
      <c r="B6" s="58">
        <f>('TABLE 5'!B$4*$A6)-'TABLE 1'!$G$46</f>
        <v>-170.24999999999994</v>
      </c>
      <c r="C6" s="58">
        <f>('TABLE 5'!C$4*$A6)-'TABLE 1'!$G$46</f>
        <v>-147.24999999999994</v>
      </c>
      <c r="D6" s="58">
        <f>('TABLE 5'!D$4*$A6)-'TABLE 1'!$G$46</f>
        <v>-124.24999999999997</v>
      </c>
      <c r="E6" s="58">
        <f>('TABLE 5'!E$4*$A6)-'TABLE 1'!$G$46</f>
        <v>-101.24999999999997</v>
      </c>
      <c r="F6" s="58">
        <f>('TABLE 5'!F$4*$A6)-'TABLE 1'!$G$46</f>
        <v>-78.249999999999972</v>
      </c>
      <c r="G6" s="58">
        <f>('TABLE 5'!G$4*$A6)-'TABLE 1'!$G$46</f>
        <v>-55.249999999999943</v>
      </c>
      <c r="H6" s="58">
        <f>('TABLE 5'!H$4*$A6)-'TABLE 1'!$G$46</f>
        <v>-32.249999999999943</v>
      </c>
      <c r="I6" s="3"/>
    </row>
    <row r="7" spans="1:9" x14ac:dyDescent="0.15">
      <c r="A7" s="62">
        <f>'TABLE 5'!A7</f>
        <v>5.0999999999999996</v>
      </c>
      <c r="B7" s="58">
        <f>('TABLE 5'!B$4*$A7)-'TABLE 1'!$G$46</f>
        <v>-152.74999999999994</v>
      </c>
      <c r="C7" s="58">
        <f>('TABLE 5'!C$4*$A7)-'TABLE 1'!$G$46</f>
        <v>-127.24999999999994</v>
      </c>
      <c r="D7" s="58">
        <f>('TABLE 5'!D$4*$A7)-'TABLE 1'!$G$46</f>
        <v>-101.74999999999997</v>
      </c>
      <c r="E7" s="58">
        <f>('TABLE 5'!E$4*$A7)-'TABLE 1'!$G$46</f>
        <v>-76.249999999999972</v>
      </c>
      <c r="F7" s="58">
        <f>('TABLE 5'!F$4*$A7)-'TABLE 1'!$G$46</f>
        <v>-50.749999999999943</v>
      </c>
      <c r="G7" s="58">
        <f>('TABLE 5'!G$4*$A7)-'TABLE 1'!$G$46</f>
        <v>-25.249999999999943</v>
      </c>
      <c r="H7" s="58">
        <f>('TABLE 5'!H$4*$A7)-'TABLE 1'!$G$46</f>
        <v>0.25000000000005684</v>
      </c>
      <c r="I7" s="3"/>
    </row>
    <row r="8" spans="1:9" x14ac:dyDescent="0.15">
      <c r="A8" s="62">
        <f>'TABLE 5'!A8</f>
        <v>5.6</v>
      </c>
      <c r="B8" s="58">
        <f>('TABLE 5'!B$4*$A8)-'TABLE 1'!$G$46</f>
        <v>-135.24999999999994</v>
      </c>
      <c r="C8" s="58">
        <f>('TABLE 5'!C$4*$A8)-'TABLE 1'!$G$46</f>
        <v>-107.24999999999994</v>
      </c>
      <c r="D8" s="58">
        <f>('TABLE 5'!D$4*$A8)-'TABLE 1'!$G$46</f>
        <v>-79.249999999999972</v>
      </c>
      <c r="E8" s="58">
        <f>('TABLE 5'!E$4*$A8)-'TABLE 1'!$G$46</f>
        <v>-51.249999999999943</v>
      </c>
      <c r="F8" s="58">
        <f>('TABLE 5'!F$4*$A8)-'TABLE 1'!$G$46</f>
        <v>-23.249999999999943</v>
      </c>
      <c r="G8" s="58">
        <f>('TABLE 5'!G$4*$A8)-'TABLE 1'!$G$46</f>
        <v>4.7500000000000568</v>
      </c>
      <c r="H8" s="58">
        <f>('TABLE 5'!H$4*$A8)-'TABLE 1'!$G$46</f>
        <v>32.750000000000057</v>
      </c>
      <c r="I8" s="3"/>
    </row>
    <row r="9" spans="1:9" x14ac:dyDescent="0.15">
      <c r="A9" s="62">
        <f>'TABLE 5'!A9</f>
        <v>6.1</v>
      </c>
      <c r="B9" s="58">
        <f>('TABLE 5'!B$4*$A9)-'TABLE 1'!$G$46</f>
        <v>-117.74999999999994</v>
      </c>
      <c r="C9" s="58">
        <f>('TABLE 5'!C$4*$A9)-'TABLE 1'!$G$46</f>
        <v>-87.249999999999943</v>
      </c>
      <c r="D9" s="58">
        <f>('TABLE 5'!D$4*$A9)-'TABLE 1'!$G$46</f>
        <v>-56.749999999999943</v>
      </c>
      <c r="E9" s="58">
        <f>('TABLE 5'!E$4*$A9)-'TABLE 1'!$G$46</f>
        <v>-26.249999999999943</v>
      </c>
      <c r="F9" s="58">
        <f>('TABLE 5'!F$4*$A9)-'TABLE 1'!$G$46</f>
        <v>4.2500000000000568</v>
      </c>
      <c r="G9" s="58">
        <f>('TABLE 5'!G$4*$A9)-'TABLE 1'!$G$46</f>
        <v>34.750000000000057</v>
      </c>
      <c r="H9" s="58">
        <f>('TABLE 5'!H$4*$A9)-'TABLE 1'!$G$46</f>
        <v>65.250000000000057</v>
      </c>
      <c r="I9" s="3"/>
    </row>
    <row r="10" spans="1:9" x14ac:dyDescent="0.15">
      <c r="A10" s="62">
        <f>'TABLE 5'!A10</f>
        <v>6.6</v>
      </c>
      <c r="B10" s="58">
        <f>('TABLE 5'!B$4*$A10)-'TABLE 1'!$G$46</f>
        <v>-100.24999999999994</v>
      </c>
      <c r="C10" s="58">
        <f>('TABLE 5'!C$4*$A10)-'TABLE 1'!$G$46</f>
        <v>-67.249999999999943</v>
      </c>
      <c r="D10" s="58">
        <f>('TABLE 5'!D$4*$A10)-'TABLE 1'!$G$46</f>
        <v>-34.249999999999943</v>
      </c>
      <c r="E10" s="58">
        <f>('TABLE 5'!E$4*$A10)-'TABLE 1'!$G$46</f>
        <v>-1.2499999999999432</v>
      </c>
      <c r="F10" s="58">
        <f>('TABLE 5'!F$4*$A10)-'TABLE 1'!$G$46</f>
        <v>31.750000000000057</v>
      </c>
      <c r="G10" s="58">
        <f>('TABLE 5'!G$4*$A10)-'TABLE 1'!$G$46</f>
        <v>64.750000000000057</v>
      </c>
      <c r="H10" s="58">
        <f>('TABLE 5'!H$4*$A10)-'TABLE 1'!$G$46</f>
        <v>97.750000000000057</v>
      </c>
      <c r="I10" s="3"/>
    </row>
    <row r="11" spans="1:9" x14ac:dyDescent="0.15">
      <c r="A11" s="63">
        <f>'TABLE 5'!A11</f>
        <v>7.1</v>
      </c>
      <c r="B11" s="59">
        <f>('TABLE 5'!B$4*$A11)-'TABLE 1'!$G$46</f>
        <v>-82.749999999999943</v>
      </c>
      <c r="C11" s="59">
        <f>('TABLE 5'!C$4*$A11)-'TABLE 1'!$G$46</f>
        <v>-47.249999999999943</v>
      </c>
      <c r="D11" s="59">
        <f>('TABLE 5'!D$4*$A11)-'TABLE 1'!$G$46</f>
        <v>-11.749999999999943</v>
      </c>
      <c r="E11" s="59">
        <f>('TABLE 5'!E$4*$A11)-'TABLE 1'!$G$46</f>
        <v>23.750000000000057</v>
      </c>
      <c r="F11" s="59">
        <f>('TABLE 5'!F$4*$A11)-'TABLE 1'!$G$46</f>
        <v>59.250000000000057</v>
      </c>
      <c r="G11" s="59">
        <f>('TABLE 5'!G$4*$A11)-'TABLE 1'!$G$46</f>
        <v>94.750000000000057</v>
      </c>
      <c r="H11" s="59">
        <f>('TABLE 5'!H$4*$A11)-'TABLE 1'!$G$46</f>
        <v>130.25000000000006</v>
      </c>
      <c r="I11" s="3"/>
    </row>
    <row r="12" spans="1:9" x14ac:dyDescent="0.15">
      <c r="A12" s="3"/>
      <c r="B12" s="3"/>
      <c r="C12" s="3"/>
      <c r="D12" s="3"/>
      <c r="E12" s="3"/>
      <c r="F12" s="3"/>
      <c r="G12" s="3"/>
      <c r="H12" s="3"/>
      <c r="I12" s="3"/>
    </row>
  </sheetData>
  <sheetProtection sheet="1" objects="1" scenarios="1"/>
  <mergeCells count="1"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5</vt:lpstr>
      <vt:lpstr>TABLE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F. Seavert</dc:creator>
  <cp:lastModifiedBy>Seavert, Clark F</cp:lastModifiedBy>
  <cp:lastPrinted>2012-08-28T22:30:35Z</cp:lastPrinted>
  <dcterms:created xsi:type="dcterms:W3CDTF">1997-05-12T21:10:15Z</dcterms:created>
  <dcterms:modified xsi:type="dcterms:W3CDTF">2022-10-05T16:50:34Z</dcterms:modified>
</cp:coreProperties>
</file>